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5 - FINANCIAL MANAGEMENT\11 - ONLINE TRANSPARENCY PORTAL\"/>
    </mc:Choice>
  </mc:AlternateContent>
  <bookViews>
    <workbookView xWindow="0" yWindow="0" windowWidth="28800" windowHeight="12180"/>
  </bookViews>
  <sheets>
    <sheet name="2022-2026" sheetId="1" r:id="rId1"/>
  </sheets>
  <definedNames>
    <definedName name="_xlnm.Print_Area" localSheetId="0">'2022-2026'!$B$1:$AD$37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5" i="1" l="1"/>
  <c r="J7" i="1"/>
  <c r="AD24" i="1" l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37" i="1" s="1"/>
  <c r="AC19" i="1"/>
  <c r="AC18" i="1"/>
  <c r="S37" i="1"/>
  <c r="S36" i="1"/>
  <c r="S27" i="1"/>
  <c r="S26" i="1"/>
  <c r="S9" i="1"/>
  <c r="S8" i="1"/>
  <c r="S19" i="1" s="1"/>
  <c r="I24" i="1"/>
  <c r="I37" i="1" s="1"/>
  <c r="I17" i="1"/>
  <c r="I16" i="1"/>
  <c r="I15" i="1"/>
  <c r="I14" i="1"/>
  <c r="I13" i="1"/>
  <c r="I12" i="1"/>
  <c r="I11" i="1"/>
  <c r="I10" i="1"/>
  <c r="I18" i="1" s="1"/>
  <c r="I9" i="1"/>
  <c r="I8" i="1"/>
  <c r="I7" i="1"/>
  <c r="I19" i="1" s="1"/>
  <c r="AC36" i="1" l="1"/>
  <c r="S18" i="1"/>
  <c r="I36" i="1"/>
  <c r="J19" i="1"/>
  <c r="AD37" i="1"/>
  <c r="AD19" i="1"/>
  <c r="T19" i="1"/>
  <c r="T37" i="1"/>
  <c r="J37" i="1"/>
  <c r="T36" i="1" l="1"/>
  <c r="J36" i="1"/>
  <c r="J18" i="1"/>
  <c r="T18" i="1"/>
  <c r="AD36" i="1"/>
  <c r="AD18" i="1" l="1"/>
  <c r="AB35" i="1" l="1"/>
  <c r="H17" i="1"/>
  <c r="AB34" i="1" l="1"/>
  <c r="AB33" i="1"/>
  <c r="AB32" i="1"/>
  <c r="H16" i="1" l="1"/>
  <c r="H15" i="1"/>
  <c r="H14" i="1"/>
  <c r="AB19" i="1" l="1"/>
  <c r="AB18" i="1"/>
  <c r="AA35" i="1"/>
  <c r="AA37" i="1" s="1"/>
  <c r="R37" i="1"/>
  <c r="R36" i="1"/>
  <c r="R19" i="1"/>
  <c r="R18" i="1"/>
  <c r="H19" i="1"/>
  <c r="AA19" i="1"/>
  <c r="Z19" i="1"/>
  <c r="Y19" i="1"/>
  <c r="X19" i="1"/>
  <c r="Z37" i="1"/>
  <c r="Y37" i="1"/>
  <c r="X37" i="1"/>
  <c r="Q37" i="1"/>
  <c r="P37" i="1"/>
  <c r="O37" i="1"/>
  <c r="N37" i="1"/>
  <c r="G37" i="1"/>
  <c r="F37" i="1"/>
  <c r="E37" i="1"/>
  <c r="D37" i="1"/>
  <c r="G19" i="1"/>
  <c r="F19" i="1"/>
  <c r="E19" i="1"/>
  <c r="D19" i="1"/>
  <c r="AA18" i="1" l="1"/>
  <c r="AA36" i="1"/>
  <c r="Q36" i="1"/>
  <c r="G36" i="1"/>
  <c r="Q19" i="1"/>
  <c r="Q18" i="1"/>
  <c r="G18" i="1"/>
  <c r="C37" i="1" l="1"/>
  <c r="M37" i="1"/>
  <c r="W37" i="1"/>
  <c r="W19" i="1"/>
  <c r="P19" i="1"/>
  <c r="O19" i="1"/>
  <c r="N19" i="1"/>
  <c r="M19" i="1"/>
  <c r="C19" i="1"/>
  <c r="AB37" i="1" l="1"/>
  <c r="H37" i="1"/>
  <c r="AB36" i="1"/>
  <c r="X36" i="1"/>
  <c r="W36" i="1"/>
  <c r="P36" i="1"/>
  <c r="N36" i="1"/>
  <c r="M36" i="1"/>
  <c r="H36" i="1"/>
  <c r="F36" i="1"/>
  <c r="D36" i="1"/>
  <c r="C36" i="1"/>
  <c r="X18" i="1"/>
  <c r="W18" i="1"/>
  <c r="P18" i="1"/>
  <c r="N18" i="1"/>
  <c r="M18" i="1"/>
  <c r="H18" i="1"/>
  <c r="E18" i="1"/>
  <c r="D18" i="1"/>
  <c r="C18" i="1"/>
  <c r="Z18" i="1"/>
  <c r="F18" i="1"/>
  <c r="Z36" i="1" l="1"/>
</calcChain>
</file>

<file path=xl/sharedStrings.xml><?xml version="1.0" encoding="utf-8"?>
<sst xmlns="http://schemas.openxmlformats.org/spreadsheetml/2006/main" count="99" uniqueCount="24">
  <si>
    <t>Combined Sales Taxes</t>
  </si>
  <si>
    <t>Metered Water Sales</t>
  </si>
  <si>
    <t>Health Insurance Medical Claims</t>
  </si>
  <si>
    <t>Month</t>
  </si>
  <si>
    <t xml:space="preserve">January 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</si>
  <si>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</si>
  <si>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</si>
  <si>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</si>
  <si>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</si>
  <si>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</si>
  <si>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</si>
  <si>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</si>
  <si>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</si>
  <si>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</si>
  <si>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</si>
  <si>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</si>
  <si>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Annual Total</t>
  </si>
  <si>
    <t>YTD Total</t>
  </si>
  <si>
    <t>Refuse and Garbage Charges</t>
  </si>
  <si>
    <t>Sewer Rents</t>
  </si>
  <si>
    <t>Worker's Compensation Claims and Awards</t>
  </si>
  <si>
    <t xml:space="preserve">City of Lockport - Monthly Metric Benchmarking </t>
  </si>
  <si>
    <t>NW &gt; FM &gt; REPORTS &gt; GL &gt; REVENUE LEDGER LISTING &gt; SAVED "MONTHLY BENCHMARKING"</t>
  </si>
  <si>
    <t>NW &gt; FM &gt; REPORTS &gt; GL &gt; EXPENSE LEDGER LISTING &gt; SAVED "MONTHLY BENCHMARKING"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</si>
</sst>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0.0000%"/>
  </numFmts>
  <fonts count="6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5" fontId="3" fillId="0" borderId="10" xfId="0" applyNumberFormat="1" applyFont="1" applyFill="1" applyBorder="1" applyAlignment="1">
      <alignment horizontal="center" vertical="center"/>
    </xf>
    <xf numFmtId="5" fontId="3" fillId="0" borderId="11" xfId="0" applyNumberFormat="1" applyFont="1" applyFill="1" applyBorder="1" applyAlignment="1">
      <alignment horizontal="center" vertical="center"/>
    </xf>
    <xf numFmtId="44" fontId="3" fillId="0" borderId="0" xfId="1" applyFont="1" applyFill="1" applyBorder="1"/>
    <xf numFmtId="0" fontId="5" fillId="0" borderId="9" xfId="0" applyFont="1" applyFill="1" applyBorder="1" applyAlignment="1">
      <alignment horizontal="center" vertical="center"/>
    </xf>
    <xf numFmtId="5" fontId="5" fillId="0" borderId="10" xfId="0" applyNumberFormat="1" applyFont="1" applyFill="1" applyBorder="1" applyAlignment="1">
      <alignment horizontal="center" vertical="center"/>
    </xf>
    <xf numFmtId="5" fontId="5" fillId="0" borderId="11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5" fontId="5" fillId="0" borderId="13" xfId="0" applyNumberFormat="1" applyFont="1" applyFill="1" applyBorder="1" applyAlignment="1">
      <alignment horizontal="center" vertical="center"/>
    </xf>
    <xf numFmtId="5" fontId="5" fillId="0" borderId="14" xfId="0" applyNumberFormat="1" applyFont="1" applyFill="1" applyBorder="1" applyAlignment="1">
      <alignment horizontal="center" vertical="center"/>
    </xf>
    <xf numFmtId="5" fontId="3" fillId="0" borderId="0" xfId="0" applyNumberFormat="1" applyFont="1" applyFill="1" applyBorder="1" applyAlignment="1">
      <alignment horizontal="center" vertical="center"/>
    </xf>
    <xf numFmtId="9" fontId="3" fillId="0" borderId="0" xfId="2" applyFont="1" applyFill="1" applyBorder="1" applyAlignment="1">
      <alignment horizontal="center" vertical="center"/>
    </xf>
    <xf numFmtId="7" fontId="3" fillId="0" borderId="0" xfId="0" applyNumberFormat="1" applyFont="1" applyFill="1" applyBorder="1" applyAlignment="1">
      <alignment horizontal="center" vertical="center"/>
    </xf>
    <xf numFmtId="164" fontId="3" fillId="0" borderId="0" xfId="2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43"/>
  <sheetViews>
    <sheetView showGridLines="0" tabSelected="1" topLeftCell="A7" workbookViewId="0">
      <selection activeCell="AD26" sqref="AD26"/>
    </sheetView>
  </sheetViews>
  <sheetFormatPr defaultRowHeight="15" x14ac:dyDescent="0.25"/>
  <cols>
    <col min="1" max="1" width="2.7109375" style="1" customWidth="1"/>
    <col min="2" max="2" width="12.140625" style="2" bestFit="1" customWidth="1"/>
    <col min="3" max="5" width="10.85546875" style="2" hidden="1" customWidth="1"/>
    <col min="6" max="7" width="10.85546875" style="2" customWidth="1"/>
    <col min="8" max="8" width="10.85546875" style="2" bestFit="1" customWidth="1"/>
    <col min="9" max="10" width="10.85546875" style="2" customWidth="1"/>
    <col min="11" max="11" width="2" style="2" customWidth="1"/>
    <col min="12" max="12" width="12.140625" style="2" bestFit="1" customWidth="1"/>
    <col min="13" max="15" width="10.85546875" style="2" hidden="1" customWidth="1"/>
    <col min="16" max="17" width="10.85546875" style="2" customWidth="1"/>
    <col min="18" max="18" width="10.85546875" style="2" bestFit="1" customWidth="1"/>
    <col min="19" max="20" width="10.85546875" style="2" customWidth="1"/>
    <col min="21" max="21" width="2" style="2" customWidth="1"/>
    <col min="22" max="22" width="12.140625" style="1" bestFit="1" customWidth="1"/>
    <col min="23" max="25" width="10.85546875" style="1" hidden="1" customWidth="1"/>
    <col min="26" max="28" width="10.85546875" style="1" customWidth="1"/>
    <col min="29" max="30" width="10.85546875" style="1" bestFit="1" customWidth="1"/>
    <col min="31" max="31" width="9.140625" style="1"/>
    <col min="32" max="32" width="14.28515625" style="1" bestFit="1" customWidth="1"/>
    <col min="33" max="16384" width="9.140625" style="1"/>
  </cols>
  <sheetData>
    <row r="1" spans="2:32" ht="30" customHeight="1" x14ac:dyDescent="0.25">
      <c r="B1" s="30" t="s">
        <v>21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</row>
    <row r="2" spans="2:32" ht="8.25" customHeight="1" thickBot="1" x14ac:dyDescent="0.3"/>
    <row r="3" spans="2:32" ht="18.75" customHeight="1" x14ac:dyDescent="0.25">
      <c r="B3" s="24" t="s">
        <v>0</v>
      </c>
      <c r="C3" s="25"/>
      <c r="D3" s="25"/>
      <c r="E3" s="25"/>
      <c r="F3" s="25"/>
      <c r="G3" s="25"/>
      <c r="H3" s="25"/>
      <c r="I3" s="25"/>
      <c r="J3" s="26"/>
      <c r="K3" s="3"/>
      <c r="L3" s="24" t="s">
        <v>1</v>
      </c>
      <c r="M3" s="25"/>
      <c r="N3" s="25"/>
      <c r="O3" s="25"/>
      <c r="P3" s="25"/>
      <c r="Q3" s="25"/>
      <c r="R3" s="25"/>
      <c r="S3" s="25"/>
      <c r="T3" s="26"/>
      <c r="V3" s="24" t="s">
        <v>2</v>
      </c>
      <c r="W3" s="25"/>
      <c r="X3" s="25"/>
      <c r="Y3" s="25"/>
      <c r="Z3" s="25"/>
      <c r="AA3" s="25"/>
      <c r="AB3" s="25"/>
      <c r="AC3" s="25"/>
      <c r="AD3" s="26"/>
    </row>
    <row r="4" spans="2:32" ht="19.5" thickBot="1" x14ac:dyDescent="0.3">
      <c r="B4" s="27"/>
      <c r="C4" s="28"/>
      <c r="D4" s="28"/>
      <c r="E4" s="28"/>
      <c r="F4" s="28"/>
      <c r="G4" s="28"/>
      <c r="H4" s="28"/>
      <c r="I4" s="28"/>
      <c r="J4" s="29"/>
      <c r="K4" s="3"/>
      <c r="L4" s="27"/>
      <c r="M4" s="28"/>
      <c r="N4" s="28"/>
      <c r="O4" s="28"/>
      <c r="P4" s="28"/>
      <c r="Q4" s="28"/>
      <c r="R4" s="28"/>
      <c r="S4" s="28"/>
      <c r="T4" s="29"/>
      <c r="V4" s="27"/>
      <c r="W4" s="28"/>
      <c r="X4" s="28"/>
      <c r="Y4" s="28"/>
      <c r="Z4" s="28"/>
      <c r="AA4" s="28"/>
      <c r="AB4" s="28"/>
      <c r="AC4" s="28"/>
      <c r="AD4" s="29"/>
    </row>
    <row r="5" spans="2:32" x14ac:dyDescent="0.25">
      <c r="B5" s="4" t="s">
        <v>3</v>
      </c>
      <c r="C5" s="5">
        <v>2019</v>
      </c>
      <c r="D5" s="5">
        <v>2020</v>
      </c>
      <c r="E5" s="5">
        <v>2021</v>
      </c>
      <c r="F5" s="5">
        <v>2022</v>
      </c>
      <c r="G5" s="5">
        <v>2023</v>
      </c>
      <c r="H5" s="5">
        <v>2024</v>
      </c>
      <c r="I5" s="5">
        <v>2025</v>
      </c>
      <c r="J5" s="6">
        <v>2026</v>
      </c>
      <c r="L5" s="4" t="s">
        <v>3</v>
      </c>
      <c r="M5" s="5">
        <v>2019</v>
      </c>
      <c r="N5" s="5">
        <v>2020</v>
      </c>
      <c r="O5" s="5">
        <v>2021</v>
      </c>
      <c r="P5" s="5">
        <v>2022</v>
      </c>
      <c r="Q5" s="5">
        <v>2023</v>
      </c>
      <c r="R5" s="5">
        <v>2024</v>
      </c>
      <c r="S5" s="5">
        <v>2025</v>
      </c>
      <c r="T5" s="6">
        <v>2026</v>
      </c>
      <c r="V5" s="4" t="s">
        <v>3</v>
      </c>
      <c r="W5" s="5">
        <v>2019</v>
      </c>
      <c r="X5" s="5">
        <v>2020</v>
      </c>
      <c r="Y5" s="5">
        <v>2021</v>
      </c>
      <c r="Z5" s="5">
        <v>2022</v>
      </c>
      <c r="AA5" s="5">
        <v>2023</v>
      </c>
      <c r="AB5" s="5">
        <v>2024</v>
      </c>
      <c r="AC5" s="5">
        <v>2025</v>
      </c>
      <c r="AD5" s="6">
        <v>2026</v>
      </c>
    </row>
    <row r="6" spans="2:32" x14ac:dyDescent="0.25">
      <c r="B6" s="7" t="s">
        <v>4</v>
      </c>
      <c r="C6" s="8">
        <v>196.27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9">
        <v>0</v>
      </c>
      <c r="L6" s="7" t="s">
        <v>4</v>
      </c>
      <c r="M6" s="8">
        <v>295985.78999999998</v>
      </c>
      <c r="N6" s="8">
        <v>297007.12</v>
      </c>
      <c r="O6" s="8">
        <v>301093.51</v>
      </c>
      <c r="P6" s="8">
        <v>294409.26</v>
      </c>
      <c r="Q6" s="8">
        <v>297491.56</v>
      </c>
      <c r="R6" s="8">
        <v>302990.3</v>
      </c>
      <c r="S6" s="8">
        <v>303962</v>
      </c>
      <c r="T6" s="9">
        <v>312259</v>
      </c>
      <c r="V6" s="7" t="s">
        <v>4</v>
      </c>
      <c r="W6" s="8">
        <v>327072.99</v>
      </c>
      <c r="X6" s="8">
        <v>365250.44</v>
      </c>
      <c r="Y6" s="8">
        <v>350338.04</v>
      </c>
      <c r="Z6" s="8">
        <v>374014.26</v>
      </c>
      <c r="AA6" s="8">
        <v>287856.46999999997</v>
      </c>
      <c r="AB6" s="8">
        <v>617188.68000000005</v>
      </c>
      <c r="AC6" s="8">
        <v>587026</v>
      </c>
      <c r="AD6" s="9">
        <v>491337.84</v>
      </c>
    </row>
    <row r="7" spans="2:32" x14ac:dyDescent="0.25">
      <c r="B7" s="7" t="s">
        <v>5</v>
      </c>
      <c r="C7" s="8">
        <v>454391.89999999997</v>
      </c>
      <c r="D7" s="8">
        <v>537581.33000000007</v>
      </c>
      <c r="E7" s="8">
        <v>469437.99</v>
      </c>
      <c r="F7" s="8">
        <v>593049.43999999994</v>
      </c>
      <c r="G7" s="8">
        <v>690536.26</v>
      </c>
      <c r="H7" s="8">
        <v>721435</v>
      </c>
      <c r="I7" s="8">
        <f>219722+467489</f>
        <v>687211</v>
      </c>
      <c r="J7" s="9">
        <f>240806+492011</f>
        <v>732817</v>
      </c>
      <c r="L7" s="7" t="s">
        <v>5</v>
      </c>
      <c r="M7" s="8">
        <v>260682.5</v>
      </c>
      <c r="N7" s="8">
        <v>254496.23</v>
      </c>
      <c r="O7" s="8">
        <v>256025.02</v>
      </c>
      <c r="P7" s="8">
        <v>255501.94</v>
      </c>
      <c r="Q7" s="8">
        <v>252660.41</v>
      </c>
      <c r="R7" s="8">
        <v>256051.75</v>
      </c>
      <c r="S7" s="8">
        <v>278847</v>
      </c>
      <c r="T7" s="9">
        <v>267867</v>
      </c>
      <c r="V7" s="7" t="s">
        <v>5</v>
      </c>
      <c r="W7" s="8">
        <v>492824.13</v>
      </c>
      <c r="X7" s="8">
        <v>324937.13</v>
      </c>
      <c r="Y7" s="8">
        <v>642053.81999999995</v>
      </c>
      <c r="Z7" s="8">
        <v>284382.90000000002</v>
      </c>
      <c r="AA7" s="8">
        <v>312362.51</v>
      </c>
      <c r="AB7" s="8">
        <v>366241.13</v>
      </c>
      <c r="AC7" s="8">
        <v>499385</v>
      </c>
      <c r="AD7" s="9">
        <v>328438</v>
      </c>
      <c r="AF7" s="10"/>
    </row>
    <row r="8" spans="2:32" x14ac:dyDescent="0.25">
      <c r="B8" s="7" t="s">
        <v>6</v>
      </c>
      <c r="C8" s="8">
        <v>407892.36</v>
      </c>
      <c r="D8" s="8">
        <v>440772.37</v>
      </c>
      <c r="E8" s="8">
        <v>429460.86</v>
      </c>
      <c r="F8" s="8">
        <v>508688.63</v>
      </c>
      <c r="G8" s="8">
        <v>599857.30000000005</v>
      </c>
      <c r="H8" s="8">
        <v>614225</v>
      </c>
      <c r="I8" s="8">
        <f>201585+397287</f>
        <v>598872</v>
      </c>
      <c r="J8" s="9"/>
      <c r="L8" s="7" t="s">
        <v>6</v>
      </c>
      <c r="M8" s="8">
        <v>405375.93</v>
      </c>
      <c r="N8" s="8">
        <v>395895.42</v>
      </c>
      <c r="O8" s="8">
        <v>380083.89</v>
      </c>
      <c r="P8" s="8">
        <v>377768.38</v>
      </c>
      <c r="Q8" s="8">
        <v>381375.44</v>
      </c>
      <c r="R8" s="8">
        <v>392516.03</v>
      </c>
      <c r="S8" s="8">
        <f>672435-269533.11</f>
        <v>402901.89</v>
      </c>
      <c r="T8" s="9"/>
      <c r="V8" s="7" t="s">
        <v>6</v>
      </c>
      <c r="W8" s="8">
        <v>355269.17</v>
      </c>
      <c r="X8" s="8">
        <v>331536.31</v>
      </c>
      <c r="Y8" s="8">
        <v>423243.28</v>
      </c>
      <c r="Z8" s="8">
        <v>326714.90000000002</v>
      </c>
      <c r="AA8" s="8">
        <v>641827.82999999996</v>
      </c>
      <c r="AB8" s="8">
        <v>476777.14</v>
      </c>
      <c r="AC8" s="8">
        <v>546902</v>
      </c>
      <c r="AD8" s="9"/>
    </row>
    <row r="9" spans="2:32" x14ac:dyDescent="0.25">
      <c r="B9" s="7" t="s">
        <v>7</v>
      </c>
      <c r="C9" s="8">
        <v>583444.12</v>
      </c>
      <c r="D9" s="8">
        <v>581502.56000000006</v>
      </c>
      <c r="E9" s="8">
        <v>677150.81</v>
      </c>
      <c r="F9" s="8">
        <v>778808.71</v>
      </c>
      <c r="G9" s="8">
        <v>773395.65999999992</v>
      </c>
      <c r="H9" s="8">
        <v>606996</v>
      </c>
      <c r="I9" s="8">
        <f>302295+510412</f>
        <v>812707</v>
      </c>
      <c r="J9" s="9"/>
      <c r="L9" s="7" t="s">
        <v>7</v>
      </c>
      <c r="M9" s="8">
        <v>289578.5</v>
      </c>
      <c r="N9" s="8">
        <v>296677.43</v>
      </c>
      <c r="O9" s="8">
        <v>303474.77</v>
      </c>
      <c r="P9" s="8">
        <v>299207.55</v>
      </c>
      <c r="Q9" s="8">
        <v>308953</v>
      </c>
      <c r="R9" s="8">
        <v>302094.33</v>
      </c>
      <c r="S9" s="8">
        <f>49349+269533.11</f>
        <v>318882.11</v>
      </c>
      <c r="T9" s="9"/>
      <c r="V9" s="7" t="s">
        <v>7</v>
      </c>
      <c r="W9" s="8">
        <v>341465.29</v>
      </c>
      <c r="X9" s="8">
        <v>150496.14000000001</v>
      </c>
      <c r="Y9" s="8">
        <v>330083.59000000003</v>
      </c>
      <c r="Z9" s="8">
        <v>229960.57</v>
      </c>
      <c r="AA9" s="8">
        <v>468182</v>
      </c>
      <c r="AB9" s="8">
        <v>603905.94999999995</v>
      </c>
      <c r="AC9" s="8">
        <v>514787</v>
      </c>
      <c r="AD9" s="9"/>
    </row>
    <row r="10" spans="2:32" x14ac:dyDescent="0.25">
      <c r="B10" s="7" t="s">
        <v>8</v>
      </c>
      <c r="C10" s="8">
        <v>473367.12</v>
      </c>
      <c r="D10" s="8">
        <v>311836.15000000002</v>
      </c>
      <c r="E10" s="8">
        <v>517738.18000000005</v>
      </c>
      <c r="F10" s="8">
        <v>602602.82000000007</v>
      </c>
      <c r="G10" s="8">
        <v>593445.07000000007</v>
      </c>
      <c r="H10" s="8">
        <v>625532</v>
      </c>
      <c r="I10" s="8">
        <f>177977+456614</f>
        <v>634591</v>
      </c>
      <c r="J10" s="9"/>
      <c r="L10" s="7" t="s">
        <v>8</v>
      </c>
      <c r="M10" s="8">
        <v>256744.92</v>
      </c>
      <c r="N10" s="8">
        <v>256303.05</v>
      </c>
      <c r="O10" s="8">
        <v>254526.44</v>
      </c>
      <c r="P10" s="8">
        <v>258967</v>
      </c>
      <c r="Q10" s="8">
        <v>258103.73</v>
      </c>
      <c r="R10" s="8">
        <v>265714.61</v>
      </c>
      <c r="S10" s="8">
        <v>288973</v>
      </c>
      <c r="T10" s="9"/>
      <c r="V10" s="7" t="s">
        <v>8</v>
      </c>
      <c r="W10" s="8">
        <v>271851.61</v>
      </c>
      <c r="X10" s="8">
        <v>261417.43</v>
      </c>
      <c r="Y10" s="8">
        <v>385969.62</v>
      </c>
      <c r="Z10" s="8">
        <v>278789.03999999998</v>
      </c>
      <c r="AA10" s="8">
        <v>965117</v>
      </c>
      <c r="AB10" s="8">
        <v>131576.70000000001</v>
      </c>
      <c r="AC10" s="8">
        <v>611966</v>
      </c>
      <c r="AD10" s="9"/>
    </row>
    <row r="11" spans="2:32" x14ac:dyDescent="0.25">
      <c r="B11" s="7" t="s">
        <v>9</v>
      </c>
      <c r="C11" s="8">
        <v>595674.86</v>
      </c>
      <c r="D11" s="8">
        <v>497538.52</v>
      </c>
      <c r="E11" s="8">
        <v>542171.49</v>
      </c>
      <c r="F11" s="8">
        <v>813378.32000000007</v>
      </c>
      <c r="G11" s="8">
        <v>721525.6100000001</v>
      </c>
      <c r="H11" s="8">
        <v>754933</v>
      </c>
      <c r="I11" s="8">
        <f>393173+459622</f>
        <v>852795</v>
      </c>
      <c r="J11" s="9"/>
      <c r="L11" s="7" t="s">
        <v>9</v>
      </c>
      <c r="M11" s="8">
        <v>398689.44</v>
      </c>
      <c r="N11" s="8">
        <v>647034.14</v>
      </c>
      <c r="O11" s="8">
        <v>373511.94</v>
      </c>
      <c r="P11" s="8">
        <v>383412.38</v>
      </c>
      <c r="Q11" s="8">
        <v>386393.8</v>
      </c>
      <c r="R11" s="8">
        <v>398797.89</v>
      </c>
      <c r="S11" s="8">
        <v>432236</v>
      </c>
      <c r="T11" s="9"/>
      <c r="V11" s="7" t="s">
        <v>9</v>
      </c>
      <c r="W11" s="8">
        <v>226553.07</v>
      </c>
      <c r="X11" s="8">
        <v>307858.11</v>
      </c>
      <c r="Y11" s="8">
        <v>337825.6</v>
      </c>
      <c r="Z11" s="8">
        <v>364978.77</v>
      </c>
      <c r="AA11" s="8">
        <v>606001.92000000004</v>
      </c>
      <c r="AB11" s="8">
        <v>845963.28</v>
      </c>
      <c r="AC11" s="8">
        <v>511306</v>
      </c>
      <c r="AD11" s="9"/>
    </row>
    <row r="12" spans="2:32" x14ac:dyDescent="0.25">
      <c r="B12" s="7" t="s">
        <v>10</v>
      </c>
      <c r="C12" s="8">
        <v>525611.49</v>
      </c>
      <c r="D12" s="8">
        <v>544038.41</v>
      </c>
      <c r="E12" s="8">
        <v>828544.47</v>
      </c>
      <c r="F12" s="8">
        <v>553111.69000000006</v>
      </c>
      <c r="G12" s="8">
        <v>686638.85</v>
      </c>
      <c r="H12" s="8">
        <v>741230</v>
      </c>
      <c r="I12" s="8">
        <f>174390+544676</f>
        <v>719066</v>
      </c>
      <c r="J12" s="9"/>
      <c r="L12" s="7" t="s">
        <v>10</v>
      </c>
      <c r="M12" s="8">
        <v>298889.19</v>
      </c>
      <c r="N12" s="8">
        <v>37626.19</v>
      </c>
      <c r="O12" s="8">
        <v>310474.03999999998</v>
      </c>
      <c r="P12" s="8">
        <v>319669</v>
      </c>
      <c r="Q12" s="8">
        <v>318739.89</v>
      </c>
      <c r="R12" s="8">
        <v>326427.5</v>
      </c>
      <c r="S12" s="8">
        <v>326866</v>
      </c>
      <c r="T12" s="9"/>
      <c r="V12" s="7" t="s">
        <v>10</v>
      </c>
      <c r="W12" s="8">
        <v>438502.41</v>
      </c>
      <c r="X12" s="8">
        <v>283401.49</v>
      </c>
      <c r="Y12" s="8">
        <v>427822.4</v>
      </c>
      <c r="Z12" s="8">
        <v>388004</v>
      </c>
      <c r="AA12" s="8">
        <v>599668.31999999995</v>
      </c>
      <c r="AB12" s="8">
        <v>213805.14</v>
      </c>
      <c r="AC12" s="8">
        <v>301724</v>
      </c>
      <c r="AD12" s="9"/>
    </row>
    <row r="13" spans="2:32" x14ac:dyDescent="0.25">
      <c r="B13" s="7" t="s">
        <v>11</v>
      </c>
      <c r="C13" s="8">
        <v>488937.20999999996</v>
      </c>
      <c r="D13" s="8">
        <v>433779.30999999994</v>
      </c>
      <c r="E13" s="8">
        <v>552974.06000000006</v>
      </c>
      <c r="F13" s="8">
        <v>606779.12</v>
      </c>
      <c r="G13" s="8">
        <v>641532</v>
      </c>
      <c r="H13" s="8">
        <v>623151</v>
      </c>
      <c r="I13" s="8">
        <f>206904+495233</f>
        <v>702137</v>
      </c>
      <c r="J13" s="9"/>
      <c r="L13" s="7" t="s">
        <v>11</v>
      </c>
      <c r="M13" s="8">
        <v>265739.40000000002</v>
      </c>
      <c r="N13" s="8">
        <v>269372.58</v>
      </c>
      <c r="O13" s="8">
        <v>262715.78999999998</v>
      </c>
      <c r="P13" s="8">
        <v>278157</v>
      </c>
      <c r="Q13" s="8">
        <v>269208</v>
      </c>
      <c r="R13" s="8">
        <v>277994.09999999998</v>
      </c>
      <c r="S13" s="8">
        <v>289894</v>
      </c>
      <c r="T13" s="9"/>
      <c r="V13" s="7" t="s">
        <v>11</v>
      </c>
      <c r="W13" s="8">
        <v>349046.25</v>
      </c>
      <c r="X13" s="8">
        <v>320825.3</v>
      </c>
      <c r="Y13" s="8">
        <v>481298.14</v>
      </c>
      <c r="Z13" s="8">
        <v>613931</v>
      </c>
      <c r="AA13" s="8">
        <v>644610</v>
      </c>
      <c r="AB13" s="8">
        <v>158498.31</v>
      </c>
      <c r="AC13" s="8">
        <v>305578</v>
      </c>
      <c r="AD13" s="9"/>
    </row>
    <row r="14" spans="2:32" x14ac:dyDescent="0.25">
      <c r="B14" s="7" t="s">
        <v>12</v>
      </c>
      <c r="C14" s="8">
        <v>522859.63</v>
      </c>
      <c r="D14" s="8">
        <v>448402</v>
      </c>
      <c r="E14" s="8">
        <v>548900.30999999994</v>
      </c>
      <c r="F14" s="8">
        <v>602555.42000000004</v>
      </c>
      <c r="G14" s="8">
        <v>619075.68999999994</v>
      </c>
      <c r="H14" s="8">
        <f>171241+460199</f>
        <v>631440</v>
      </c>
      <c r="I14" s="8">
        <f>188118+511527</f>
        <v>699645</v>
      </c>
      <c r="J14" s="9"/>
      <c r="L14" s="7" t="s">
        <v>12</v>
      </c>
      <c r="M14" s="8">
        <v>425389.38</v>
      </c>
      <c r="N14" s="8">
        <v>397879.31</v>
      </c>
      <c r="O14" s="8">
        <v>405477.23</v>
      </c>
      <c r="P14" s="8">
        <v>405091.44</v>
      </c>
      <c r="Q14" s="8">
        <v>414106.55</v>
      </c>
      <c r="R14" s="8">
        <v>427890</v>
      </c>
      <c r="S14" s="8">
        <v>442349</v>
      </c>
      <c r="T14" s="9"/>
      <c r="V14" s="7" t="s">
        <v>12</v>
      </c>
      <c r="W14" s="8">
        <v>367420.09</v>
      </c>
      <c r="X14" s="8">
        <v>265521.71999999997</v>
      </c>
      <c r="Y14" s="8">
        <v>178385.93</v>
      </c>
      <c r="Z14" s="8">
        <v>392061.56</v>
      </c>
      <c r="AA14" s="8">
        <v>260051.42</v>
      </c>
      <c r="AB14" s="8">
        <v>644162</v>
      </c>
      <c r="AC14" s="8">
        <v>476229</v>
      </c>
      <c r="AD14" s="9"/>
    </row>
    <row r="15" spans="2:32" x14ac:dyDescent="0.25">
      <c r="B15" s="7" t="s">
        <v>13</v>
      </c>
      <c r="C15" s="8">
        <v>650166.42000000004</v>
      </c>
      <c r="D15" s="8">
        <v>858608.6</v>
      </c>
      <c r="E15" s="8">
        <v>815211.02</v>
      </c>
      <c r="F15" s="8">
        <v>818429.2</v>
      </c>
      <c r="G15" s="8">
        <v>806760.47</v>
      </c>
      <c r="H15" s="8">
        <f>332929+563469</f>
        <v>896398</v>
      </c>
      <c r="I15" s="8">
        <f>339065+576269</f>
        <v>915334</v>
      </c>
      <c r="J15" s="9"/>
      <c r="L15" s="7" t="s">
        <v>13</v>
      </c>
      <c r="M15" s="8">
        <v>323399.43</v>
      </c>
      <c r="N15" s="8">
        <v>226317.67</v>
      </c>
      <c r="O15" s="8">
        <v>328167.2</v>
      </c>
      <c r="P15" s="8">
        <v>360649.24</v>
      </c>
      <c r="Q15" s="8">
        <v>319308.02</v>
      </c>
      <c r="R15" s="8">
        <v>338063</v>
      </c>
      <c r="S15" s="8">
        <v>351250</v>
      </c>
      <c r="T15" s="9"/>
      <c r="V15" s="7" t="s">
        <v>13</v>
      </c>
      <c r="W15" s="8">
        <v>261918.85</v>
      </c>
      <c r="X15" s="8">
        <v>372887.64</v>
      </c>
      <c r="Y15" s="8">
        <v>398172.9</v>
      </c>
      <c r="Z15" s="8">
        <v>293889.68</v>
      </c>
      <c r="AA15" s="8">
        <v>897402</v>
      </c>
      <c r="AB15" s="8">
        <v>415495</v>
      </c>
      <c r="AC15" s="8">
        <v>586637</v>
      </c>
      <c r="AD15" s="9"/>
    </row>
    <row r="16" spans="2:32" x14ac:dyDescent="0.25">
      <c r="B16" s="7" t="s">
        <v>14</v>
      </c>
      <c r="C16" s="8">
        <v>479253.76000000001</v>
      </c>
      <c r="D16" s="8">
        <v>440360.51</v>
      </c>
      <c r="E16" s="8">
        <v>497773.13</v>
      </c>
      <c r="F16" s="8">
        <v>591993.13</v>
      </c>
      <c r="G16" s="8">
        <v>587568.6</v>
      </c>
      <c r="H16" s="8">
        <f>172052+454909</f>
        <v>626961</v>
      </c>
      <c r="I16" s="8">
        <f>175835+460746</f>
        <v>636581</v>
      </c>
      <c r="J16" s="9"/>
      <c r="L16" s="7" t="s">
        <v>14</v>
      </c>
      <c r="M16" s="8">
        <v>258601.09</v>
      </c>
      <c r="N16" s="8">
        <v>278050.99</v>
      </c>
      <c r="O16" s="8">
        <v>269140.40000000002</v>
      </c>
      <c r="P16" s="8">
        <v>278017.25</v>
      </c>
      <c r="Q16" s="8">
        <v>167500.03</v>
      </c>
      <c r="R16" s="8">
        <v>267431</v>
      </c>
      <c r="S16" s="8">
        <v>278531</v>
      </c>
      <c r="T16" s="9"/>
      <c r="V16" s="7" t="s">
        <v>14</v>
      </c>
      <c r="W16" s="8">
        <v>347273.35</v>
      </c>
      <c r="X16" s="8">
        <v>428818.4</v>
      </c>
      <c r="Y16" s="8">
        <v>329634.46000000002</v>
      </c>
      <c r="Z16" s="8">
        <v>436289.41</v>
      </c>
      <c r="AA16" s="8">
        <v>333090</v>
      </c>
      <c r="AB16" s="8">
        <v>433333</v>
      </c>
      <c r="AC16" s="8">
        <v>373243</v>
      </c>
      <c r="AD16" s="9"/>
    </row>
    <row r="17" spans="2:30" x14ac:dyDescent="0.25">
      <c r="B17" s="7" t="s">
        <v>15</v>
      </c>
      <c r="C17" s="8">
        <v>1063376.67</v>
      </c>
      <c r="D17" s="8">
        <v>1166752.32</v>
      </c>
      <c r="E17" s="8">
        <v>1353428</v>
      </c>
      <c r="F17" s="8">
        <v>1364698.79</v>
      </c>
      <c r="G17" s="8">
        <v>1467042.11</v>
      </c>
      <c r="H17" s="8">
        <f>222223+454430</f>
        <v>676653</v>
      </c>
      <c r="I17" s="8">
        <f>326022+462818</f>
        <v>788840</v>
      </c>
      <c r="J17" s="9"/>
      <c r="L17" s="7" t="s">
        <v>15</v>
      </c>
      <c r="M17" s="8">
        <v>424906.55</v>
      </c>
      <c r="N17" s="8">
        <v>546600.1</v>
      </c>
      <c r="O17" s="8">
        <v>401684.64</v>
      </c>
      <c r="P17" s="8">
        <v>418648.34</v>
      </c>
      <c r="Q17" s="8">
        <v>466296</v>
      </c>
      <c r="R17" s="8">
        <v>387541</v>
      </c>
      <c r="S17" s="8">
        <v>435012</v>
      </c>
      <c r="T17" s="9"/>
      <c r="V17" s="7" t="s">
        <v>15</v>
      </c>
      <c r="W17" s="8">
        <v>349194.71</v>
      </c>
      <c r="X17" s="8">
        <v>297394.84999999998</v>
      </c>
      <c r="Y17" s="8">
        <v>200818.45</v>
      </c>
      <c r="Z17" s="8">
        <v>383554.89</v>
      </c>
      <c r="AA17" s="8">
        <v>-293491</v>
      </c>
      <c r="AB17" s="8">
        <v>515757</v>
      </c>
      <c r="AC17" s="8">
        <v>506615</v>
      </c>
      <c r="AD17" s="9"/>
    </row>
    <row r="18" spans="2:30" x14ac:dyDescent="0.25">
      <c r="B18" s="11" t="s">
        <v>16</v>
      </c>
      <c r="C18" s="12">
        <f t="shared" ref="C18:H18" si="0">SUM(C6:C17)</f>
        <v>6245171.8099999996</v>
      </c>
      <c r="D18" s="12">
        <f t="shared" si="0"/>
        <v>6261172.0800000001</v>
      </c>
      <c r="E18" s="12">
        <f t="shared" si="0"/>
        <v>7232790.3199999994</v>
      </c>
      <c r="F18" s="12">
        <f t="shared" si="0"/>
        <v>7834095.2699999996</v>
      </c>
      <c r="G18" s="12">
        <f t="shared" si="0"/>
        <v>8187377.6199999992</v>
      </c>
      <c r="H18" s="12">
        <f t="shared" si="0"/>
        <v>7518954</v>
      </c>
      <c r="I18" s="12">
        <f t="shared" ref="I18:J18" si="1">SUM(I6:I17)</f>
        <v>8047779</v>
      </c>
      <c r="J18" s="13">
        <f t="shared" si="1"/>
        <v>732817</v>
      </c>
      <c r="L18" s="11" t="s">
        <v>16</v>
      </c>
      <c r="M18" s="12">
        <f>SUM(M6:M17)</f>
        <v>3903982.1199999996</v>
      </c>
      <c r="N18" s="12">
        <f t="shared" ref="N18" si="2">SUM(N6:N17)</f>
        <v>3903260.23</v>
      </c>
      <c r="O18" s="12">
        <v>3846374.87</v>
      </c>
      <c r="P18" s="12">
        <f t="shared" ref="P18" si="3">SUM(P6:P17)</f>
        <v>3929498.7799999993</v>
      </c>
      <c r="Q18" s="12">
        <f t="shared" ref="Q18:T18" si="4">SUM(Q6:Q17)</f>
        <v>3840136.4299999997</v>
      </c>
      <c r="R18" s="12">
        <f t="shared" si="4"/>
        <v>3943511.5100000002</v>
      </c>
      <c r="S18" s="12">
        <f t="shared" ref="S18" si="5">SUM(S6:S17)</f>
        <v>4149704</v>
      </c>
      <c r="T18" s="13">
        <f t="shared" si="4"/>
        <v>580126</v>
      </c>
      <c r="V18" s="11" t="s">
        <v>16</v>
      </c>
      <c r="W18" s="12">
        <f>SUM(W6:W17)</f>
        <v>4128391.92</v>
      </c>
      <c r="X18" s="12">
        <f t="shared" ref="X18" si="6">SUM(X6:X17)</f>
        <v>3710344.9600000004</v>
      </c>
      <c r="Y18" s="12">
        <v>4485646.2300000004</v>
      </c>
      <c r="Z18" s="12">
        <f t="shared" ref="Z18" si="7">SUM(Z6:Z17)</f>
        <v>4366570.9800000004</v>
      </c>
      <c r="AA18" s="12">
        <f t="shared" ref="AA18:AB18" si="8">SUM(AA6:AA17)</f>
        <v>5722678.4699999997</v>
      </c>
      <c r="AB18" s="12">
        <f t="shared" si="8"/>
        <v>5422703.3300000001</v>
      </c>
      <c r="AC18" s="12">
        <f t="shared" ref="AC18:AD18" si="9">SUM(AC6:AC17)</f>
        <v>5821398</v>
      </c>
      <c r="AD18" s="13">
        <f t="shared" si="9"/>
        <v>819775.84000000008</v>
      </c>
    </row>
    <row r="19" spans="2:30" ht="15.75" thickBot="1" x14ac:dyDescent="0.3">
      <c r="B19" s="14" t="s">
        <v>17</v>
      </c>
      <c r="C19" s="15">
        <f>C6+C7+C8+C9+C10+C11+C12+C13+C14+C15+C16</f>
        <v>5181795.1399999997</v>
      </c>
      <c r="D19" s="15">
        <f>D6+D7+D8+D9+D10+D11+D12+D13+D14+D15+D16+D17</f>
        <v>6261172.0800000001</v>
      </c>
      <c r="E19" s="15">
        <f>E6+E7+E8+E9+E10+E11+E12+E13+E14+E15+E16+E17</f>
        <v>7232790.3199999994</v>
      </c>
      <c r="F19" s="15">
        <f>F6+F7+F8+F9+F10+F11+F12+F13+F14+F15+F16+F17</f>
        <v>7834095.2699999996</v>
      </c>
      <c r="G19" s="15">
        <f>G6+G7+G8+G9+G10+G11+G12+G13+G14+G15+G16+G17</f>
        <v>8187377.6199999992</v>
      </c>
      <c r="H19" s="15">
        <f>H6+H7+H8+H9+H10+H11+H12+H13</f>
        <v>4687502</v>
      </c>
      <c r="I19" s="15">
        <f>I6+I7+I8+I9+I10+I11+I12+I13+I14+I15+I16+I17</f>
        <v>8047779</v>
      </c>
      <c r="J19" s="16">
        <f>J6+J7+J8+J9+J10+J11+J12+J13+J14+J15+J16+J17</f>
        <v>732817</v>
      </c>
      <c r="L19" s="14" t="s">
        <v>17</v>
      </c>
      <c r="M19" s="15">
        <f>M6+M7+M8+M9+M10+M11+M12+M13+M14+M15+M16</f>
        <v>3479075.57</v>
      </c>
      <c r="N19" s="15">
        <f t="shared" ref="N19:P19" si="10">N6+N7+N8+N9+N10+N11+N12+N13+N14+N15+N16</f>
        <v>3356660.13</v>
      </c>
      <c r="O19" s="15">
        <f t="shared" si="10"/>
        <v>3444690.23</v>
      </c>
      <c r="P19" s="15">
        <f t="shared" si="10"/>
        <v>3510850.4399999995</v>
      </c>
      <c r="Q19" s="15">
        <f>SUM(Q6:Q17)</f>
        <v>3840136.4299999997</v>
      </c>
      <c r="R19" s="15">
        <f>R6+R7+R8+R9+R10+R11+R12+R13</f>
        <v>2522586.5100000002</v>
      </c>
      <c r="S19" s="15">
        <f>S6+S7+S8+S9+S10+S11+S12+S13+S14+S15+S16+S17</f>
        <v>4149704</v>
      </c>
      <c r="T19" s="16">
        <f>T6+T7+T8+T9+T10+T11+T12+T13+T14+T15+T16+T17</f>
        <v>580126</v>
      </c>
      <c r="V19" s="14" t="s">
        <v>17</v>
      </c>
      <c r="W19" s="15">
        <f>W6+W7+W8+W9+W10+W11+W12+W13+W14+W15+W16</f>
        <v>3779197.21</v>
      </c>
      <c r="X19" s="15">
        <f t="shared" ref="X19:AD19" si="11">X6+X7+X8+X9+X10+X11+X12+X13+X14+X15+X16+X17</f>
        <v>3710344.9600000004</v>
      </c>
      <c r="Y19" s="15">
        <f t="shared" si="11"/>
        <v>4485646.2300000004</v>
      </c>
      <c r="Z19" s="15">
        <f t="shared" si="11"/>
        <v>4366570.9800000004</v>
      </c>
      <c r="AA19" s="15">
        <f t="shared" si="11"/>
        <v>5722678.4699999997</v>
      </c>
      <c r="AB19" s="15">
        <f t="shared" si="11"/>
        <v>5422703.3300000001</v>
      </c>
      <c r="AC19" s="15">
        <f t="shared" ref="AC19" si="12">AC6+AC7+AC8+AC9+AC10+AC11+AC12+AC13+AC14+AC15+AC16+AC17</f>
        <v>5821398</v>
      </c>
      <c r="AD19" s="16">
        <f t="shared" si="11"/>
        <v>819775.84000000008</v>
      </c>
    </row>
    <row r="20" spans="2:30" ht="15.75" thickBot="1" x14ac:dyDescent="0.3">
      <c r="C20" s="17"/>
      <c r="D20" s="17"/>
      <c r="E20" s="18"/>
      <c r="F20" s="18"/>
      <c r="G20" s="18"/>
      <c r="H20" s="17"/>
      <c r="I20" s="17"/>
      <c r="J20" s="17"/>
      <c r="M20" s="17"/>
      <c r="N20" s="17"/>
      <c r="O20" s="17"/>
      <c r="P20" s="17"/>
      <c r="Q20" s="17"/>
      <c r="R20" s="17"/>
      <c r="S20" s="17"/>
      <c r="T20" s="17"/>
    </row>
    <row r="21" spans="2:30" ht="18.75" customHeight="1" x14ac:dyDescent="0.25">
      <c r="B21" s="24" t="s">
        <v>18</v>
      </c>
      <c r="C21" s="25"/>
      <c r="D21" s="25"/>
      <c r="E21" s="25"/>
      <c r="F21" s="25"/>
      <c r="G21" s="25"/>
      <c r="H21" s="25"/>
      <c r="I21" s="25"/>
      <c r="J21" s="26"/>
      <c r="K21" s="3"/>
      <c r="L21" s="24" t="s">
        <v>19</v>
      </c>
      <c r="M21" s="25"/>
      <c r="N21" s="25"/>
      <c r="O21" s="25"/>
      <c r="P21" s="25"/>
      <c r="Q21" s="25"/>
      <c r="R21" s="25"/>
      <c r="S21" s="25"/>
      <c r="T21" s="26"/>
      <c r="V21" s="24" t="s">
        <v>20</v>
      </c>
      <c r="W21" s="25"/>
      <c r="X21" s="25"/>
      <c r="Y21" s="25"/>
      <c r="Z21" s="25"/>
      <c r="AA21" s="25"/>
      <c r="AB21" s="25"/>
      <c r="AC21" s="25"/>
      <c r="AD21" s="26"/>
    </row>
    <row r="22" spans="2:30" ht="19.5" thickBot="1" x14ac:dyDescent="0.3">
      <c r="B22" s="27"/>
      <c r="C22" s="28"/>
      <c r="D22" s="28"/>
      <c r="E22" s="28"/>
      <c r="F22" s="28"/>
      <c r="G22" s="28"/>
      <c r="H22" s="28"/>
      <c r="I22" s="28"/>
      <c r="J22" s="29"/>
      <c r="K22" s="3"/>
      <c r="L22" s="27"/>
      <c r="M22" s="28"/>
      <c r="N22" s="28"/>
      <c r="O22" s="28"/>
      <c r="P22" s="28"/>
      <c r="Q22" s="28"/>
      <c r="R22" s="28"/>
      <c r="S22" s="28"/>
      <c r="T22" s="29"/>
      <c r="V22" s="27"/>
      <c r="W22" s="28"/>
      <c r="X22" s="28"/>
      <c r="Y22" s="28"/>
      <c r="Z22" s="28"/>
      <c r="AA22" s="28"/>
      <c r="AB22" s="28"/>
      <c r="AC22" s="28"/>
      <c r="AD22" s="29"/>
    </row>
    <row r="23" spans="2:30" x14ac:dyDescent="0.25">
      <c r="B23" s="4" t="s">
        <v>3</v>
      </c>
      <c r="C23" s="5">
        <v>2019</v>
      </c>
      <c r="D23" s="5">
        <v>2020</v>
      </c>
      <c r="E23" s="5">
        <v>2021</v>
      </c>
      <c r="F23" s="5">
        <v>2022</v>
      </c>
      <c r="G23" s="5">
        <v>2023</v>
      </c>
      <c r="H23" s="5">
        <v>2024</v>
      </c>
      <c r="I23" s="5">
        <v>2025</v>
      </c>
      <c r="J23" s="6">
        <v>2026</v>
      </c>
      <c r="L23" s="4" t="s">
        <v>3</v>
      </c>
      <c r="M23" s="5">
        <v>2019</v>
      </c>
      <c r="N23" s="5">
        <v>2020</v>
      </c>
      <c r="O23" s="5">
        <v>2021</v>
      </c>
      <c r="P23" s="5">
        <v>2022</v>
      </c>
      <c r="Q23" s="5">
        <v>2023</v>
      </c>
      <c r="R23" s="5">
        <v>2024</v>
      </c>
      <c r="S23" s="5">
        <v>2025</v>
      </c>
      <c r="T23" s="6">
        <v>2026</v>
      </c>
      <c r="V23" s="4" t="s">
        <v>3</v>
      </c>
      <c r="W23" s="5">
        <v>2019</v>
      </c>
      <c r="X23" s="5">
        <v>2020</v>
      </c>
      <c r="Y23" s="5">
        <v>2021</v>
      </c>
      <c r="Z23" s="5">
        <v>2022</v>
      </c>
      <c r="AA23" s="5">
        <v>2023</v>
      </c>
      <c r="AB23" s="5">
        <v>2024</v>
      </c>
      <c r="AC23" s="5">
        <v>2025</v>
      </c>
      <c r="AD23" s="6">
        <v>2026</v>
      </c>
    </row>
    <row r="24" spans="2:30" x14ac:dyDescent="0.25">
      <c r="B24" s="7" t="s">
        <v>4</v>
      </c>
      <c r="C24" s="8">
        <v>0</v>
      </c>
      <c r="D24" s="8">
        <v>0</v>
      </c>
      <c r="E24" s="8">
        <v>-371</v>
      </c>
      <c r="F24" s="8">
        <v>0</v>
      </c>
      <c r="G24" s="8">
        <v>581</v>
      </c>
      <c r="H24" s="8">
        <v>227</v>
      </c>
      <c r="I24" s="8">
        <f>194235-667-192876</f>
        <v>692</v>
      </c>
      <c r="J24" s="9">
        <v>922</v>
      </c>
      <c r="L24" s="7" t="s">
        <v>4</v>
      </c>
      <c r="M24" s="8">
        <v>233862.04</v>
      </c>
      <c r="N24" s="8">
        <v>236103.84</v>
      </c>
      <c r="O24" s="8">
        <v>244087.13</v>
      </c>
      <c r="P24" s="8">
        <v>235263.37</v>
      </c>
      <c r="Q24" s="8">
        <v>253756.82</v>
      </c>
      <c r="R24" s="8">
        <v>247380.37</v>
      </c>
      <c r="S24" s="8">
        <v>256494</v>
      </c>
      <c r="T24" s="9">
        <v>250415</v>
      </c>
      <c r="V24" s="7" t="s">
        <v>4</v>
      </c>
      <c r="W24" s="8">
        <v>25961.98</v>
      </c>
      <c r="X24" s="8">
        <v>25360.639999999999</v>
      </c>
      <c r="Y24" s="8">
        <v>23926.920000000002</v>
      </c>
      <c r="Z24" s="8">
        <v>19423.13</v>
      </c>
      <c r="AA24" s="8">
        <v>33732.879999999997</v>
      </c>
      <c r="AB24" s="8">
        <v>129427.12999999999</v>
      </c>
      <c r="AC24" s="8">
        <f>25315+21335</f>
        <v>46650</v>
      </c>
      <c r="AD24" s="9">
        <f>7348.73+19615.89</f>
        <v>26964.62</v>
      </c>
    </row>
    <row r="25" spans="2:30" x14ac:dyDescent="0.25">
      <c r="B25" s="7" t="s">
        <v>5</v>
      </c>
      <c r="C25" s="8">
        <v>1604</v>
      </c>
      <c r="D25" s="8">
        <v>505</v>
      </c>
      <c r="E25" s="8">
        <v>483</v>
      </c>
      <c r="F25" s="8">
        <v>638</v>
      </c>
      <c r="G25" s="8">
        <v>695</v>
      </c>
      <c r="H25" s="8">
        <v>-248.4</v>
      </c>
      <c r="I25" s="8">
        <v>790</v>
      </c>
      <c r="J25" s="9">
        <v>1732</v>
      </c>
      <c r="L25" s="7" t="s">
        <v>5</v>
      </c>
      <c r="M25" s="8">
        <v>183698.21</v>
      </c>
      <c r="N25" s="8">
        <v>197245.75</v>
      </c>
      <c r="O25" s="8">
        <v>209092.53</v>
      </c>
      <c r="P25" s="8">
        <v>196386</v>
      </c>
      <c r="Q25" s="8">
        <v>210972.63</v>
      </c>
      <c r="R25" s="8">
        <v>205630.53</v>
      </c>
      <c r="S25" s="8">
        <v>225718</v>
      </c>
      <c r="T25" s="9">
        <v>211603</v>
      </c>
      <c r="V25" s="7" t="s">
        <v>5</v>
      </c>
      <c r="W25" s="8">
        <v>156369.68</v>
      </c>
      <c r="X25" s="8">
        <v>28640.519999999997</v>
      </c>
      <c r="Y25" s="8">
        <v>21680.38</v>
      </c>
      <c r="Z25" s="8">
        <v>19390.39</v>
      </c>
      <c r="AA25" s="8">
        <v>16663.93</v>
      </c>
      <c r="AB25" s="8">
        <v>16745.91</v>
      </c>
      <c r="AC25" s="8">
        <f>15408+3264</f>
        <v>18672</v>
      </c>
      <c r="AD25" s="9">
        <f>2506.37+13951.52</f>
        <v>16457.89</v>
      </c>
    </row>
    <row r="26" spans="2:30" x14ac:dyDescent="0.25">
      <c r="B26" s="7" t="s">
        <v>6</v>
      </c>
      <c r="C26" s="8">
        <v>918</v>
      </c>
      <c r="D26" s="8">
        <v>134</v>
      </c>
      <c r="E26" s="8">
        <v>732</v>
      </c>
      <c r="F26" s="8">
        <v>469</v>
      </c>
      <c r="G26" s="8">
        <v>695</v>
      </c>
      <c r="H26" s="8">
        <v>631</v>
      </c>
      <c r="I26" s="8">
        <v>885</v>
      </c>
      <c r="J26" s="9"/>
      <c r="L26" s="7" t="s">
        <v>6</v>
      </c>
      <c r="M26" s="8">
        <v>311770.44</v>
      </c>
      <c r="N26" s="8">
        <v>297203.44</v>
      </c>
      <c r="O26" s="8">
        <v>289802.82</v>
      </c>
      <c r="P26" s="8">
        <v>290996.45</v>
      </c>
      <c r="Q26" s="8">
        <v>301319.98</v>
      </c>
      <c r="R26" s="8">
        <v>305343.14</v>
      </c>
      <c r="S26" s="8">
        <f>538279-225280</f>
        <v>312999</v>
      </c>
      <c r="T26" s="9"/>
      <c r="V26" s="7" t="s">
        <v>6</v>
      </c>
      <c r="W26" s="8">
        <v>24912.660000000003</v>
      </c>
      <c r="X26" s="8">
        <v>39214.869999999995</v>
      </c>
      <c r="Y26" s="8">
        <v>23171.14</v>
      </c>
      <c r="Z26" s="8">
        <v>23092.730000000003</v>
      </c>
      <c r="AA26" s="8">
        <v>43680.7</v>
      </c>
      <c r="AB26" s="8">
        <v>31900</v>
      </c>
      <c r="AC26" s="8">
        <f>32344+16636</f>
        <v>48980</v>
      </c>
      <c r="AD26" s="9"/>
    </row>
    <row r="27" spans="2:30" x14ac:dyDescent="0.25">
      <c r="B27" s="7" t="s">
        <v>7</v>
      </c>
      <c r="C27" s="8">
        <v>885</v>
      </c>
      <c r="D27" s="8">
        <v>767</v>
      </c>
      <c r="E27" s="8">
        <v>1000</v>
      </c>
      <c r="F27" s="8">
        <v>1477</v>
      </c>
      <c r="G27" s="8">
        <v>540</v>
      </c>
      <c r="H27" s="8">
        <v>654</v>
      </c>
      <c r="I27" s="8">
        <v>1129</v>
      </c>
      <c r="J27" s="9"/>
      <c r="L27" s="7" t="s">
        <v>7</v>
      </c>
      <c r="M27" s="8">
        <v>229199.18</v>
      </c>
      <c r="N27" s="8">
        <v>240857.23</v>
      </c>
      <c r="O27" s="8">
        <v>243181.45</v>
      </c>
      <c r="P27" s="8">
        <v>239742.58</v>
      </c>
      <c r="Q27" s="8">
        <v>256815</v>
      </c>
      <c r="R27" s="8">
        <v>249852.47</v>
      </c>
      <c r="S27" s="8">
        <f>35343+225280</f>
        <v>260623</v>
      </c>
      <c r="T27" s="9"/>
      <c r="V27" s="7" t="s">
        <v>7</v>
      </c>
      <c r="W27" s="8">
        <v>19835.849999999999</v>
      </c>
      <c r="X27" s="8">
        <v>20018.82</v>
      </c>
      <c r="Y27" s="8">
        <v>37513.910000000003</v>
      </c>
      <c r="Z27" s="8">
        <v>28327.21</v>
      </c>
      <c r="AA27" s="8">
        <v>7611</v>
      </c>
      <c r="AB27" s="8">
        <v>18975.489999999998</v>
      </c>
      <c r="AC27" s="8">
        <f>11293+19484</f>
        <v>30777</v>
      </c>
      <c r="AD27" s="9"/>
    </row>
    <row r="28" spans="2:30" x14ac:dyDescent="0.25">
      <c r="B28" s="7" t="s">
        <v>8</v>
      </c>
      <c r="C28" s="8">
        <v>641780.29</v>
      </c>
      <c r="D28" s="8">
        <v>643697.09</v>
      </c>
      <c r="E28" s="8">
        <v>646125.4</v>
      </c>
      <c r="F28" s="8">
        <v>710720.08</v>
      </c>
      <c r="G28" s="8">
        <v>711834.13</v>
      </c>
      <c r="H28" s="8">
        <v>712988.92</v>
      </c>
      <c r="I28" s="8">
        <v>715397.65</v>
      </c>
      <c r="J28" s="9"/>
      <c r="L28" s="7" t="s">
        <v>8</v>
      </c>
      <c r="M28" s="8">
        <v>179901.89</v>
      </c>
      <c r="N28" s="8">
        <v>201357.03</v>
      </c>
      <c r="O28" s="8">
        <v>201064.52</v>
      </c>
      <c r="P28" s="8">
        <v>203175.79</v>
      </c>
      <c r="Q28" s="8">
        <v>211597.39</v>
      </c>
      <c r="R28" s="8">
        <v>232546.15</v>
      </c>
      <c r="S28" s="8">
        <v>227235</v>
      </c>
      <c r="T28" s="9"/>
      <c r="V28" s="7" t="s">
        <v>8</v>
      </c>
      <c r="W28" s="8">
        <v>62963.61</v>
      </c>
      <c r="X28" s="8">
        <v>46371.46</v>
      </c>
      <c r="Y28" s="8">
        <v>20346.7</v>
      </c>
      <c r="Z28" s="8">
        <v>19397.3</v>
      </c>
      <c r="AA28" s="8">
        <v>29913.22</v>
      </c>
      <c r="AB28" s="8">
        <v>17897.73</v>
      </c>
      <c r="AC28" s="8">
        <f>19762+11518</f>
        <v>31280</v>
      </c>
      <c r="AD28" s="9"/>
    </row>
    <row r="29" spans="2:30" x14ac:dyDescent="0.25">
      <c r="B29" s="7" t="s">
        <v>9</v>
      </c>
      <c r="C29" s="8">
        <v>3.56</v>
      </c>
      <c r="D29" s="8">
        <v>-785.66</v>
      </c>
      <c r="E29" s="8">
        <v>-443.82</v>
      </c>
      <c r="F29" s="8">
        <v>857.3</v>
      </c>
      <c r="G29" s="8">
        <v>1662.8</v>
      </c>
      <c r="H29" s="8">
        <v>1192.31</v>
      </c>
      <c r="I29" s="8">
        <v>2071</v>
      </c>
      <c r="J29" s="9"/>
      <c r="L29" s="7" t="s">
        <v>9</v>
      </c>
      <c r="M29" s="8">
        <v>297984.71999999997</v>
      </c>
      <c r="N29" s="8">
        <v>520623.69</v>
      </c>
      <c r="O29" s="8">
        <v>285368.88</v>
      </c>
      <c r="P29" s="8">
        <v>293791.15999999997</v>
      </c>
      <c r="Q29" s="8">
        <v>327209.68</v>
      </c>
      <c r="R29" s="8">
        <v>293394.96999999997</v>
      </c>
      <c r="S29" s="8">
        <v>330730</v>
      </c>
      <c r="T29" s="9"/>
      <c r="V29" s="7" t="s">
        <v>9</v>
      </c>
      <c r="W29" s="8">
        <v>26427.77</v>
      </c>
      <c r="X29" s="8">
        <v>18852.3</v>
      </c>
      <c r="Y29" s="8">
        <v>30507.54</v>
      </c>
      <c r="Z29" s="8">
        <v>18022.16</v>
      </c>
      <c r="AA29" s="8">
        <v>26914</v>
      </c>
      <c r="AB29" s="8">
        <v>15205.81</v>
      </c>
      <c r="AC29" s="8">
        <f>5263+11836</f>
        <v>17099</v>
      </c>
      <c r="AD29" s="9"/>
    </row>
    <row r="30" spans="2:30" x14ac:dyDescent="0.25">
      <c r="B30" s="7" t="s">
        <v>10</v>
      </c>
      <c r="C30" s="8">
        <v>868</v>
      </c>
      <c r="D30" s="8">
        <v>625</v>
      </c>
      <c r="E30" s="8">
        <v>1820</v>
      </c>
      <c r="F30" s="8">
        <v>652</v>
      </c>
      <c r="G30" s="8">
        <v>975</v>
      </c>
      <c r="H30" s="8">
        <v>2159</v>
      </c>
      <c r="I30" s="8">
        <v>4538</v>
      </c>
      <c r="J30" s="9"/>
      <c r="L30" s="7" t="s">
        <v>10</v>
      </c>
      <c r="M30" s="8">
        <v>231129.12</v>
      </c>
      <c r="N30" s="8">
        <v>34408.31</v>
      </c>
      <c r="O30" s="8">
        <v>245495.6</v>
      </c>
      <c r="P30" s="8">
        <v>249725</v>
      </c>
      <c r="Q30" s="8">
        <v>262528.5</v>
      </c>
      <c r="R30" s="8">
        <v>263913.34000000003</v>
      </c>
      <c r="S30" s="8">
        <v>258569</v>
      </c>
      <c r="T30" s="9"/>
      <c r="V30" s="7" t="s">
        <v>10</v>
      </c>
      <c r="W30" s="8">
        <v>51000.880000000005</v>
      </c>
      <c r="X30" s="8">
        <v>22829.21</v>
      </c>
      <c r="Y30" s="8">
        <v>20785.36</v>
      </c>
      <c r="Z30" s="8">
        <v>19202.239999999998</v>
      </c>
      <c r="AA30" s="8">
        <v>18747.739999999998</v>
      </c>
      <c r="AB30" s="8">
        <v>14076.06</v>
      </c>
      <c r="AC30" s="8">
        <f>2048+11305</f>
        <v>13353</v>
      </c>
      <c r="AD30" s="9"/>
    </row>
    <row r="31" spans="2:30" x14ac:dyDescent="0.25">
      <c r="B31" s="7" t="s">
        <v>11</v>
      </c>
      <c r="C31" s="8">
        <v>901</v>
      </c>
      <c r="D31" s="8">
        <v>565.5</v>
      </c>
      <c r="E31" s="8">
        <v>623.66</v>
      </c>
      <c r="F31" s="8">
        <v>711</v>
      </c>
      <c r="G31" s="8">
        <v>692</v>
      </c>
      <c r="H31" s="8">
        <v>1329</v>
      </c>
      <c r="I31" s="8">
        <v>1744</v>
      </c>
      <c r="J31" s="9"/>
      <c r="L31" s="7" t="s">
        <v>11</v>
      </c>
      <c r="M31" s="8">
        <v>204093.66</v>
      </c>
      <c r="N31" s="8">
        <v>223771.33</v>
      </c>
      <c r="O31" s="8">
        <v>203130.04</v>
      </c>
      <c r="P31" s="8">
        <v>213891</v>
      </c>
      <c r="Q31" s="8">
        <v>221624.3</v>
      </c>
      <c r="R31" s="8">
        <v>218790.75</v>
      </c>
      <c r="S31" s="8">
        <v>225279</v>
      </c>
      <c r="T31" s="9"/>
      <c r="V31" s="7" t="s">
        <v>11</v>
      </c>
      <c r="W31" s="8">
        <v>26436.42</v>
      </c>
      <c r="X31" s="8">
        <v>20121.64</v>
      </c>
      <c r="Y31" s="8">
        <v>18865.28</v>
      </c>
      <c r="Z31" s="8">
        <v>19313</v>
      </c>
      <c r="AA31" s="8">
        <v>32704</v>
      </c>
      <c r="AB31" s="8">
        <v>29099.879999999997</v>
      </c>
      <c r="AC31" s="8">
        <f>3044+64898</f>
        <v>67942</v>
      </c>
      <c r="AD31" s="9"/>
    </row>
    <row r="32" spans="2:30" x14ac:dyDescent="0.25">
      <c r="B32" s="7" t="s">
        <v>12</v>
      </c>
      <c r="C32" s="8">
        <v>906.11</v>
      </c>
      <c r="D32" s="8">
        <v>1277</v>
      </c>
      <c r="E32" s="8">
        <v>817</v>
      </c>
      <c r="F32" s="8">
        <v>-7777.22</v>
      </c>
      <c r="G32" s="8">
        <v>1188</v>
      </c>
      <c r="H32" s="8">
        <v>1281</v>
      </c>
      <c r="I32" s="8">
        <v>738</v>
      </c>
      <c r="J32" s="9"/>
      <c r="L32" s="7" t="s">
        <v>12</v>
      </c>
      <c r="M32" s="8">
        <v>317706.08</v>
      </c>
      <c r="N32" s="8">
        <v>309502.28999999998</v>
      </c>
      <c r="O32" s="8">
        <v>301488.62</v>
      </c>
      <c r="P32" s="8">
        <v>302025.15999999997</v>
      </c>
      <c r="Q32" s="8">
        <v>332333.67</v>
      </c>
      <c r="R32" s="8">
        <v>334694</v>
      </c>
      <c r="S32" s="8">
        <v>337927</v>
      </c>
      <c r="T32" s="9"/>
      <c r="V32" s="7" t="s">
        <v>12</v>
      </c>
      <c r="W32" s="8">
        <v>22122.33</v>
      </c>
      <c r="X32" s="8">
        <v>19956.5</v>
      </c>
      <c r="Y32" s="8">
        <v>18758.66</v>
      </c>
      <c r="Z32" s="8">
        <v>32597.24</v>
      </c>
      <c r="AA32" s="8">
        <v>34819.33</v>
      </c>
      <c r="AB32" s="8">
        <f>15146+85805</f>
        <v>100951</v>
      </c>
      <c r="AC32" s="8">
        <f>7339+10148</f>
        <v>17487</v>
      </c>
      <c r="AD32" s="9"/>
    </row>
    <row r="33" spans="2:30" x14ac:dyDescent="0.25">
      <c r="B33" s="7" t="s">
        <v>13</v>
      </c>
      <c r="C33" s="8">
        <v>643590.6</v>
      </c>
      <c r="D33" s="8">
        <v>644891.22</v>
      </c>
      <c r="E33" s="8">
        <v>646618.57999999996</v>
      </c>
      <c r="F33" s="8">
        <v>720629.9</v>
      </c>
      <c r="G33" s="8">
        <v>712162.67</v>
      </c>
      <c r="H33" s="8">
        <v>714740</v>
      </c>
      <c r="I33" s="8">
        <v>715354</v>
      </c>
      <c r="J33" s="9"/>
      <c r="L33" s="7" t="s">
        <v>13</v>
      </c>
      <c r="M33" s="8">
        <v>265013.02</v>
      </c>
      <c r="N33" s="8">
        <v>190412.45</v>
      </c>
      <c r="O33" s="8">
        <v>256360.79</v>
      </c>
      <c r="P33" s="8">
        <v>282843.81</v>
      </c>
      <c r="Q33" s="8">
        <v>261452.98</v>
      </c>
      <c r="R33" s="8">
        <v>268203</v>
      </c>
      <c r="S33" s="8">
        <v>279932</v>
      </c>
      <c r="T33" s="9"/>
      <c r="V33" s="7" t="s">
        <v>13</v>
      </c>
      <c r="W33" s="8">
        <v>99720.56</v>
      </c>
      <c r="X33" s="8">
        <v>67838.710000000006</v>
      </c>
      <c r="Y33" s="8">
        <v>29123.93</v>
      </c>
      <c r="Z33" s="8">
        <v>21099.74</v>
      </c>
      <c r="AA33" s="8">
        <v>26754.76</v>
      </c>
      <c r="AB33" s="8">
        <f>6042+18578</f>
        <v>24620</v>
      </c>
      <c r="AC33" s="8">
        <f>47862+10488</f>
        <v>58350</v>
      </c>
      <c r="AD33" s="9"/>
    </row>
    <row r="34" spans="2:30" x14ac:dyDescent="0.25">
      <c r="B34" s="7" t="s">
        <v>14</v>
      </c>
      <c r="C34" s="8">
        <v>602</v>
      </c>
      <c r="D34" s="8">
        <v>352</v>
      </c>
      <c r="E34" s="8">
        <v>371.2</v>
      </c>
      <c r="F34" s="8">
        <v>818</v>
      </c>
      <c r="G34" s="8">
        <v>815</v>
      </c>
      <c r="H34" s="8">
        <v>673</v>
      </c>
      <c r="I34" s="8">
        <v>-3443.61</v>
      </c>
      <c r="J34" s="9"/>
      <c r="L34" s="7" t="s">
        <v>14</v>
      </c>
      <c r="M34" s="8">
        <v>201774.56</v>
      </c>
      <c r="N34" s="8">
        <v>208311.46</v>
      </c>
      <c r="O34" s="8">
        <v>212507.64</v>
      </c>
      <c r="P34" s="8">
        <v>223059.15</v>
      </c>
      <c r="Q34" s="8">
        <v>208994.7</v>
      </c>
      <c r="R34" s="8">
        <v>212625</v>
      </c>
      <c r="S34" s="8">
        <v>218846</v>
      </c>
      <c r="T34" s="9"/>
      <c r="V34" s="7" t="s">
        <v>14</v>
      </c>
      <c r="W34" s="8">
        <v>91677.81</v>
      </c>
      <c r="X34" s="8">
        <v>59081.91</v>
      </c>
      <c r="Y34" s="8">
        <v>15944.14</v>
      </c>
      <c r="Z34" s="8">
        <v>18026.18</v>
      </c>
      <c r="AA34" s="8">
        <v>15528</v>
      </c>
      <c r="AB34" s="8">
        <f>6115+6817</f>
        <v>12932</v>
      </c>
      <c r="AC34" s="8">
        <f>6112+11441</f>
        <v>17553</v>
      </c>
      <c r="AD34" s="9"/>
    </row>
    <row r="35" spans="2:30" x14ac:dyDescent="0.25">
      <c r="B35" s="7" t="s">
        <v>15</v>
      </c>
      <c r="C35" s="8">
        <v>-1660.94</v>
      </c>
      <c r="D35" s="8">
        <v>9116.14</v>
      </c>
      <c r="E35" s="8">
        <v>332.2</v>
      </c>
      <c r="F35" s="8">
        <v>7469.49</v>
      </c>
      <c r="G35" s="8">
        <v>3787</v>
      </c>
      <c r="H35" s="8">
        <v>-9177</v>
      </c>
      <c r="I35" s="8">
        <v>2204.41</v>
      </c>
      <c r="J35" s="9"/>
      <c r="L35" s="7" t="s">
        <v>15</v>
      </c>
      <c r="M35" s="8">
        <v>321301.75</v>
      </c>
      <c r="N35" s="8">
        <v>343643.31</v>
      </c>
      <c r="O35" s="8">
        <v>302343.14</v>
      </c>
      <c r="P35" s="8">
        <v>315310.46000000002</v>
      </c>
      <c r="Q35" s="8">
        <v>362243</v>
      </c>
      <c r="R35" s="8">
        <v>297237</v>
      </c>
      <c r="S35" s="8">
        <v>337439</v>
      </c>
      <c r="T35" s="9"/>
      <c r="V35" s="7" t="s">
        <v>15</v>
      </c>
      <c r="W35" s="8">
        <v>196474.06</v>
      </c>
      <c r="X35" s="8">
        <v>17509.57</v>
      </c>
      <c r="Y35" s="8">
        <v>18727.13</v>
      </c>
      <c r="Z35" s="8">
        <v>173008.93</v>
      </c>
      <c r="AA35" s="8">
        <f>30033+3028</f>
        <v>33061</v>
      </c>
      <c r="AB35" s="8">
        <f>4660+8607</f>
        <v>13267</v>
      </c>
      <c r="AC35" s="8">
        <f>50976+21606</f>
        <v>72582</v>
      </c>
      <c r="AD35" s="9"/>
    </row>
    <row r="36" spans="2:30" x14ac:dyDescent="0.25">
      <c r="B36" s="11" t="s">
        <v>16</v>
      </c>
      <c r="C36" s="12">
        <f t="shared" ref="C36:D36" si="13">SUM(C24:C35)</f>
        <v>1290397.6200000001</v>
      </c>
      <c r="D36" s="12">
        <f t="shared" si="13"/>
        <v>1301144.2899999998</v>
      </c>
      <c r="E36" s="12">
        <v>1298108.22</v>
      </c>
      <c r="F36" s="12">
        <f t="shared" ref="F36:J36" si="14">SUM(F24:F35)</f>
        <v>1436664.55</v>
      </c>
      <c r="G36" s="12">
        <f t="shared" ref="G36" si="15">SUM(G24:G35)</f>
        <v>1435627.6</v>
      </c>
      <c r="H36" s="12">
        <f t="shared" si="14"/>
        <v>1426449.83</v>
      </c>
      <c r="I36" s="12">
        <f t="shared" ref="I36" si="16">SUM(I24:I35)</f>
        <v>1442099.4499999997</v>
      </c>
      <c r="J36" s="13">
        <f t="shared" si="14"/>
        <v>2654</v>
      </c>
      <c r="L36" s="11" t="s">
        <v>16</v>
      </c>
      <c r="M36" s="12">
        <f>SUM(M24:M35)</f>
        <v>2977434.6699999995</v>
      </c>
      <c r="N36" s="12">
        <f t="shared" ref="N36" si="17">SUM(N24:N35)</f>
        <v>3003440.1300000004</v>
      </c>
      <c r="O36" s="12">
        <v>2993923.1600000006</v>
      </c>
      <c r="P36" s="12">
        <f t="shared" ref="P36" si="18">SUM(P24:P35)</f>
        <v>3046209.9299999997</v>
      </c>
      <c r="Q36" s="12">
        <f t="shared" ref="Q36:T36" si="19">SUM(Q24:Q35)</f>
        <v>3210848.65</v>
      </c>
      <c r="R36" s="12">
        <f t="shared" si="19"/>
        <v>3129610.7199999997</v>
      </c>
      <c r="S36" s="12">
        <f t="shared" ref="S36" si="20">SUM(S24:S35)</f>
        <v>3271791</v>
      </c>
      <c r="T36" s="13">
        <f t="shared" si="19"/>
        <v>462018</v>
      </c>
      <c r="V36" s="11" t="s">
        <v>16</v>
      </c>
      <c r="W36" s="12">
        <f>SUM(W24:W35)</f>
        <v>803903.6100000001</v>
      </c>
      <c r="X36" s="12">
        <f t="shared" ref="X36" si="21">SUM(X24:X35)</f>
        <v>385796.14999999997</v>
      </c>
      <c r="Y36" s="12">
        <v>279351.09000000003</v>
      </c>
      <c r="Z36" s="12">
        <f t="shared" ref="Z36:AD36" si="22">SUM(Z24:Z35)</f>
        <v>410900.25</v>
      </c>
      <c r="AA36" s="12">
        <f t="shared" ref="AA36" si="23">SUM(AA24:AA35)</f>
        <v>320130.56</v>
      </c>
      <c r="AB36" s="12">
        <f t="shared" si="22"/>
        <v>425098.00999999995</v>
      </c>
      <c r="AC36" s="12">
        <f t="shared" ref="AC36" si="24">SUM(AC24:AC35)</f>
        <v>440725</v>
      </c>
      <c r="AD36" s="13">
        <f t="shared" si="22"/>
        <v>43422.509999999995</v>
      </c>
    </row>
    <row r="37" spans="2:30" ht="15.75" thickBot="1" x14ac:dyDescent="0.3">
      <c r="B37" s="14" t="s">
        <v>17</v>
      </c>
      <c r="C37" s="15">
        <f>C24+C25+C26+C27+C28+C29+C30+C31+C32+C33+C34</f>
        <v>1292058.56</v>
      </c>
      <c r="D37" s="15">
        <f>D24+D25+D26+D27+D28+D29+D30+D31+D32+D33+D34+D35</f>
        <v>1301144.2899999998</v>
      </c>
      <c r="E37" s="15">
        <f>E24+E25+E26+E27+E28+E29+E30+E31+E32+E33+E34+E35</f>
        <v>1298108.22</v>
      </c>
      <c r="F37" s="15">
        <f>F24+F25+F26+F27+F28+F29+F30+F31+F32+F33+F34+F35</f>
        <v>1436664.55</v>
      </c>
      <c r="G37" s="15">
        <f>G24+G25+G26+G27+G28+G29+G30+G31+G32+G33+G34+G35</f>
        <v>1435627.6</v>
      </c>
      <c r="H37" s="15">
        <f>SUM(H24:H35)</f>
        <v>1426449.83</v>
      </c>
      <c r="I37" s="15">
        <f>I24+I25+I26+I27+I28+I29+I30+I31+I32+I33+I34+I35</f>
        <v>1442099.4499999997</v>
      </c>
      <c r="J37" s="16">
        <f>J24+J25+J26+J27+J28+J29+J30+J31+J32+J33+J34+J35</f>
        <v>2654</v>
      </c>
      <c r="L37" s="14" t="s">
        <v>17</v>
      </c>
      <c r="M37" s="15">
        <f>M24+M25+M26+M27+M28+M29+M30+M31+M32+M33+M34</f>
        <v>2656132.9199999995</v>
      </c>
      <c r="N37" s="15">
        <f>N24+N25+N26+N27+N28+N29+N30+N31+N32+N33+N34+N35</f>
        <v>3003440.1300000004</v>
      </c>
      <c r="O37" s="15">
        <f>O24+O25+O26+O27+O28+O29+O30+O31+O32+O33+O34+O35</f>
        <v>2993923.1600000006</v>
      </c>
      <c r="P37" s="15">
        <f>P24+P25+P26+P27+P28+P29+P30+P31+P32+P33+P34+P35</f>
        <v>3046209.9299999997</v>
      </c>
      <c r="Q37" s="15">
        <f>Q24+Q25+Q26+Q27+Q28+Q29+Q30+Q31+Q32+Q33+Q34+Q35</f>
        <v>3210848.65</v>
      </c>
      <c r="R37" s="15">
        <f>SUM(R24:R35)</f>
        <v>3129610.7199999997</v>
      </c>
      <c r="S37" s="15">
        <f>S24+S25+S26+S27+S28+S29+S30+S31+S32+S33+S34+S35</f>
        <v>3271791</v>
      </c>
      <c r="T37" s="16">
        <f>T24+T25+T26+T27+T28+T29+T30+T31+T32+T33+T34+T35</f>
        <v>462018</v>
      </c>
      <c r="V37" s="14" t="s">
        <v>17</v>
      </c>
      <c r="W37" s="15">
        <f>W24+W25+W26+W27+W28+W29+W30+W31+W32+W33+W34</f>
        <v>607429.55000000005</v>
      </c>
      <c r="X37" s="15">
        <f>X24+X25+X26+X27+X28+X29+X30+X31+X32+X33+X34+X35</f>
        <v>385796.14999999997</v>
      </c>
      <c r="Y37" s="15">
        <f>Y24+Y25+Y26+Y27+Y28+Y29+Y30+Y31+Y32+Y33+Y34+Y35</f>
        <v>279351.09000000003</v>
      </c>
      <c r="Z37" s="15">
        <f>Z24+Z25+Z26+Z27+Z28+Z29+Z30+Z31+Z32+Z33+Z34+Z35</f>
        <v>410900.25</v>
      </c>
      <c r="AA37" s="15">
        <f>AA24+AA25+AA26+AA27+AA28+AA29+AA30+AA31+AA32+AA33+AA34+AA35</f>
        <v>320130.56</v>
      </c>
      <c r="AB37" s="15">
        <f>SUM(AB24:AB35)</f>
        <v>425098.00999999995</v>
      </c>
      <c r="AC37" s="15">
        <f>AC24+AC25+AC26+AC27+AC28+AC29+AC30+AC31+AC32+AC33+AC34+AC35</f>
        <v>440725</v>
      </c>
      <c r="AD37" s="16">
        <f>AD24+AD25+AD26+AD27+AD28+AD29+AD30+AD31+AD32+AD33+AD34+AD35</f>
        <v>43422.509999999995</v>
      </c>
    </row>
    <row r="38" spans="2:30" x14ac:dyDescent="0.25">
      <c r="O38" s="19"/>
      <c r="P38" s="20"/>
      <c r="Q38" s="20"/>
      <c r="R38" s="20"/>
      <c r="S38" s="20"/>
      <c r="T38" s="20"/>
    </row>
    <row r="40" spans="2:30" ht="15.75" thickBot="1" x14ac:dyDescent="0.3"/>
    <row r="41" spans="2:30" ht="15.75" thickBot="1" x14ac:dyDescent="0.3">
      <c r="B41" s="21" t="s">
        <v>22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3"/>
    </row>
    <row r="42" spans="2:30" ht="15.75" thickBot="1" x14ac:dyDescent="0.3"/>
    <row r="43" spans="2:30" ht="15.75" thickBot="1" x14ac:dyDescent="0.3">
      <c r="B43" s="21" t="s">
        <v>23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3"/>
    </row>
  </sheetData>
  <mergeCells count="9">
    <mergeCell ref="B41:Q41"/>
    <mergeCell ref="B43:Q43"/>
    <mergeCell ref="V3:AD4"/>
    <mergeCell ref="B1:AB1"/>
    <mergeCell ref="B3:J4"/>
    <mergeCell ref="B21:J22"/>
    <mergeCell ref="L3:T4"/>
    <mergeCell ref="L21:T22"/>
    <mergeCell ref="V21:AD22"/>
  </mergeCells>
  <printOptions horizontalCentered="1"/>
  <pageMargins left="0.25" right="0.25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2022-2026</vt:lpstr>
      <vt:lpstr>'2022-2026'!Print_Area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Russo</dc:creator>
  <cp:lastModifiedBy>Daniel Cavallari</cp:lastModifiedBy>
  <cp:lastPrinted>2025-06-26T12:44:08Z</cp:lastPrinted>
  <dcterms:created xsi:type="dcterms:W3CDTF">2023-01-05T15:28:24Z</dcterms:created>
  <dcterms:modified xsi:type="dcterms:W3CDTF">2026-03-31T17:47:29Z</dcterms:modified>
</cp:coreProperties>
</file>